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lan\Dropbox\Menuplaner\"/>
    </mc:Choice>
  </mc:AlternateContent>
  <xr:revisionPtr revIDLastSave="0" documentId="8_{7E3D869E-BA05-4BE0-A0DA-37EAECFA8AE2}" xr6:coauthVersionLast="47" xr6:coauthVersionMax="47" xr10:uidLastSave="{00000000-0000-0000-0000-000000000000}"/>
  <bookViews>
    <workbookView xWindow="-120" yWindow="-120" windowWidth="29040" windowHeight="15720" xr2:uid="{0B518E7C-149B-4B45-9F00-00489B1F5A25}"/>
  </bookViews>
  <sheets>
    <sheet name="Ark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" i="1" l="1"/>
  <c r="F12" i="1"/>
  <c r="E12" i="1"/>
  <c r="D12" i="1"/>
  <c r="F11" i="1"/>
  <c r="E11" i="1"/>
  <c r="D11" i="1"/>
  <c r="F10" i="1"/>
  <c r="E10" i="1" l="1"/>
  <c r="D10" i="1"/>
  <c r="F9" i="1"/>
  <c r="E9" i="1"/>
  <c r="D9" i="1"/>
  <c r="F8" i="1"/>
  <c r="E8" i="1"/>
  <c r="D6" i="1"/>
  <c r="D8" i="1"/>
  <c r="F7" i="1"/>
  <c r="D7" i="1"/>
  <c r="F6" i="1"/>
  <c r="E6" i="1"/>
  <c r="F5" i="1"/>
  <c r="E5" i="1"/>
  <c r="D5" i="1"/>
  <c r="G13" i="1"/>
  <c r="F13" i="1"/>
  <c r="E13" i="1"/>
  <c r="D13" i="1"/>
  <c r="G8" i="1"/>
  <c r="G7" i="1"/>
  <c r="G9" i="1"/>
  <c r="F14" i="1"/>
  <c r="F4" i="1"/>
  <c r="E14" i="1"/>
  <c r="E4" i="1"/>
  <c r="D14" i="1"/>
  <c r="D4" i="1"/>
  <c r="C18" i="1"/>
  <c r="G14" i="1"/>
  <c r="G12" i="1"/>
  <c r="G11" i="1"/>
  <c r="G10" i="1"/>
  <c r="G6" i="1"/>
  <c r="G5" i="1"/>
  <c r="G4" i="1"/>
  <c r="G15" i="1" l="1"/>
  <c r="F15" i="1"/>
  <c r="E15" i="1"/>
  <c r="D15" i="1"/>
  <c r="C23" i="1" s="1"/>
  <c r="F16" i="1" l="1"/>
  <c r="C22" i="1"/>
  <c r="E16" i="1"/>
  <c r="C21" i="1"/>
  <c r="C2" i="1"/>
  <c r="D16" i="1"/>
  <c r="G16" i="1" l="1"/>
  <c r="D17" i="1" l="1"/>
  <c r="C20" i="1"/>
  <c r="E17" i="1"/>
  <c r="F17" i="1"/>
</calcChain>
</file>

<file path=xl/sharedStrings.xml><?xml version="1.0" encoding="utf-8"?>
<sst xmlns="http://schemas.openxmlformats.org/spreadsheetml/2006/main" count="59" uniqueCount="56">
  <si>
    <t xml:space="preserve">  Ratio  =</t>
  </si>
  <si>
    <t>: 1</t>
  </si>
  <si>
    <t>Gram fedt</t>
  </si>
  <si>
    <t>Gram protein</t>
  </si>
  <si>
    <t>Gram kulhydrat</t>
  </si>
  <si>
    <t>Energi (kcal)</t>
  </si>
  <si>
    <t>Gram</t>
  </si>
  <si>
    <t>Kcal</t>
  </si>
  <si>
    <t>Procent</t>
  </si>
  <si>
    <t>Samlet vægt:</t>
  </si>
  <si>
    <t xml:space="preserve">Vægt </t>
  </si>
  <si>
    <t>Protein</t>
  </si>
  <si>
    <t>Kulhydrat</t>
  </si>
  <si>
    <t>Fedt</t>
  </si>
  <si>
    <t>Energi  kcal/100 gram</t>
  </si>
  <si>
    <t>kcal</t>
  </si>
  <si>
    <t>gram</t>
  </si>
  <si>
    <t>Samlet energi i færdigt brød pr. 100 gram</t>
  </si>
  <si>
    <t>Jomfru-kokosolje</t>
  </si>
  <si>
    <t>Svesker</t>
  </si>
  <si>
    <t>Mandelmel</t>
  </si>
  <si>
    <t>Kikærter (udblødte og kogte)</t>
  </si>
  <si>
    <t>Loppefrøskaller</t>
  </si>
  <si>
    <t>Kikærtebrød energi</t>
  </si>
  <si>
    <t>__________________________________</t>
  </si>
  <si>
    <t>5 g loppefrøskaller</t>
  </si>
  <si>
    <t>100 g udblødte og kogte kikærter</t>
  </si>
  <si>
    <t>50 g hele hørfrø</t>
  </si>
  <si>
    <t>1 spsk rapsolje</t>
  </si>
  <si>
    <t>2 æg</t>
  </si>
  <si>
    <t>2 revne gulerødder(50 gram)</t>
  </si>
  <si>
    <t>4 svesker</t>
  </si>
  <si>
    <t>2 dl vand</t>
  </si>
  <si>
    <t>hørfrøskum</t>
  </si>
  <si>
    <t>Kikærter:</t>
  </si>
  <si>
    <t>Mængde pr. 100 g - Kalorier (kcal) 364</t>
  </si>
  <si>
    <t>Fedt 6 g</t>
  </si>
  <si>
    <t>Mættet fedt 0,6 g</t>
  </si>
  <si>
    <t>Kolesterol 0 mg</t>
  </si>
  <si>
    <t>Natrium 24 mg</t>
  </si>
  <si>
    <t>Kalium 875 mg</t>
  </si>
  <si>
    <t>Kulhydrat 61 g</t>
  </si>
  <si>
    <t>Kostfibre 17 g</t>
  </si>
  <si>
    <t>Sukker 11 g</t>
  </si>
  <si>
    <t>Protein 19 g</t>
  </si>
  <si>
    <t>Fra Y's opskrifts-bog med ændringer.</t>
  </si>
  <si>
    <t>300 g  mandelmel</t>
  </si>
  <si>
    <t>Hørfrø (hele)</t>
  </si>
  <si>
    <t>Rapsolje (1 spsk.)</t>
  </si>
  <si>
    <t>Æg ( 2 stk)</t>
  </si>
  <si>
    <t>Revne gulerødder</t>
  </si>
  <si>
    <t>Vand</t>
  </si>
  <si>
    <t>Hørfrøskum</t>
  </si>
  <si>
    <t>20 g jomfru-kokosolje</t>
  </si>
  <si>
    <t>6  Kikærteboller</t>
  </si>
  <si>
    <t>Til 6 brød i alt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</si>
</sst>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000000"/>
      <name val="Century Schoolbook"/>
      <family val="1"/>
    </font>
    <font>
      <b/>
      <u/>
      <sz val="12"/>
      <color rgb="FF000000"/>
      <name val="Verdana"/>
      <family val="2"/>
    </font>
    <font>
      <b/>
      <sz val="12"/>
      <color rgb="FF000000"/>
      <name val="Verdana"/>
      <family val="2"/>
    </font>
    <font>
      <sz val="11"/>
      <color rgb="FF000000"/>
      <name val="Century Schoolbook"/>
      <family val="1"/>
    </font>
    <font>
      <sz val="14"/>
      <color theme="1"/>
      <name val="Times New Roman"/>
      <family val="1"/>
    </font>
    <font>
      <sz val="11"/>
      <color rgb="FF000000"/>
      <name val="Symbol"/>
      <family val="1"/>
      <charset val="2"/>
    </font>
    <font>
      <b/>
      <sz val="24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70">
    <xf numFmtId="0" fontId="0" fillId="0" borderId="0" xfId="0"/>
    <xf numFmtId="0" fontId="2" fillId="0" borderId="0" xfId="0" quotePrefix="1" applyFont="1" applyAlignment="1">
      <alignment horizontal="right"/>
    </xf>
    <xf numFmtId="0" fontId="2" fillId="0" borderId="0" xfId="0" quotePrefix="1" applyFont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1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164" fontId="0" fillId="3" borderId="12" xfId="0" applyNumberFormat="1" applyFill="1" applyBorder="1" applyAlignment="1">
      <alignment horizontal="center"/>
    </xf>
    <xf numFmtId="164" fontId="0" fillId="4" borderId="8" xfId="0" applyNumberFormat="1" applyFill="1" applyBorder="1" applyAlignment="1">
      <alignment horizontal="center"/>
    </xf>
    <xf numFmtId="164" fontId="0" fillId="5" borderId="13" xfId="0" applyNumberFormat="1" applyFill="1" applyBorder="1" applyAlignment="1">
      <alignment horizontal="center"/>
    </xf>
    <xf numFmtId="0" fontId="1" fillId="2" borderId="8" xfId="0" applyFont="1" applyFill="1" applyBorder="1" applyAlignment="1">
      <alignment horizontal="left"/>
    </xf>
    <xf numFmtId="0" fontId="6" fillId="0" borderId="0" xfId="0" applyFont="1"/>
    <xf numFmtId="0" fontId="5" fillId="2" borderId="11" xfId="0" applyFont="1" applyFill="1" applyBorder="1" applyAlignment="1">
      <alignment horizontal="center"/>
    </xf>
    <xf numFmtId="164" fontId="0" fillId="3" borderId="7" xfId="0" applyNumberFormat="1" applyFill="1" applyBorder="1" applyAlignment="1">
      <alignment horizontal="center"/>
    </xf>
    <xf numFmtId="164" fontId="0" fillId="4" borderId="7" xfId="0" applyNumberFormat="1" applyFill="1" applyBorder="1" applyAlignment="1">
      <alignment horizontal="center"/>
    </xf>
    <xf numFmtId="164" fontId="0" fillId="5" borderId="7" xfId="0" applyNumberFormat="1" applyFill="1" applyBorder="1" applyAlignment="1">
      <alignment horizontal="center"/>
    </xf>
    <xf numFmtId="164" fontId="1" fillId="2" borderId="11" xfId="0" applyNumberFormat="1" applyFont="1" applyFill="1" applyBorder="1" applyAlignment="1">
      <alignment horizontal="center"/>
    </xf>
    <xf numFmtId="0" fontId="0" fillId="2" borderId="7" xfId="0" applyFill="1" applyBorder="1" applyAlignment="1">
      <alignment horizontal="left"/>
    </xf>
    <xf numFmtId="164" fontId="4" fillId="3" borderId="7" xfId="0" applyNumberFormat="1" applyFont="1" applyFill="1" applyBorder="1" applyAlignment="1">
      <alignment horizontal="center"/>
    </xf>
    <xf numFmtId="164" fontId="4" fillId="4" borderId="7" xfId="0" applyNumberFormat="1" applyFont="1" applyFill="1" applyBorder="1" applyAlignment="1">
      <alignment horizontal="center"/>
    </xf>
    <xf numFmtId="164" fontId="4" fillId="5" borderId="7" xfId="0" applyNumberFormat="1" applyFont="1" applyFill="1" applyBorder="1" applyAlignment="1">
      <alignment horizontal="center"/>
    </xf>
    <xf numFmtId="0" fontId="0" fillId="2" borderId="11" xfId="0" applyFill="1" applyBorder="1"/>
    <xf numFmtId="0" fontId="0" fillId="2" borderId="7" xfId="0" applyFill="1" applyBorder="1"/>
    <xf numFmtId="164" fontId="0" fillId="6" borderId="14" xfId="0" applyNumberFormat="1" applyFill="1" applyBorder="1" applyAlignment="1">
      <alignment horizontal="center"/>
    </xf>
    <xf numFmtId="0" fontId="0" fillId="0" borderId="3" xfId="0" applyBorder="1"/>
    <xf numFmtId="0" fontId="0" fillId="0" borderId="15" xfId="0" applyBorder="1"/>
    <xf numFmtId="0" fontId="7" fillId="0" borderId="0" xfId="0" applyFont="1"/>
    <xf numFmtId="2" fontId="2" fillId="0" borderId="0" xfId="0" applyNumberFormat="1" applyFont="1" applyAlignment="1">
      <alignment horizontal="center"/>
    </xf>
    <xf numFmtId="0" fontId="0" fillId="2" borderId="12" xfId="0" applyFill="1" applyBorder="1" applyAlignment="1">
      <alignment horizontal="center"/>
    </xf>
    <xf numFmtId="0" fontId="0" fillId="0" borderId="13" xfId="0" applyBorder="1"/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7" borderId="11" xfId="0" applyFont="1" applyFill="1" applyBorder="1"/>
    <xf numFmtId="0" fontId="0" fillId="6" borderId="7" xfId="0" applyFill="1" applyBorder="1"/>
    <xf numFmtId="164" fontId="1" fillId="2" borderId="9" xfId="0" applyNumberFormat="1" applyFont="1" applyFill="1" applyBorder="1" applyAlignment="1">
      <alignment horizontal="center"/>
    </xf>
    <xf numFmtId="0" fontId="0" fillId="8" borderId="16" xfId="0" applyFill="1" applyBorder="1" applyAlignment="1">
      <alignment vertical="center"/>
    </xf>
    <xf numFmtId="0" fontId="0" fillId="8" borderId="12" xfId="0" applyFill="1" applyBorder="1" applyAlignment="1">
      <alignment vertical="center"/>
    </xf>
    <xf numFmtId="164" fontId="1" fillId="7" borderId="7" xfId="0" applyNumberFormat="1" applyFont="1" applyFill="1" applyBorder="1" applyAlignment="1">
      <alignment horizontal="center"/>
    </xf>
    <xf numFmtId="164" fontId="0" fillId="8" borderId="5" xfId="0" applyNumberFormat="1" applyFill="1" applyBorder="1" applyAlignment="1">
      <alignment horizontal="center" vertical="center"/>
    </xf>
    <xf numFmtId="164" fontId="0" fillId="8" borderId="8" xfId="0" applyNumberFormat="1" applyFill="1" applyBorder="1" applyAlignment="1">
      <alignment horizontal="center" vertical="center"/>
    </xf>
    <xf numFmtId="0" fontId="13" fillId="0" borderId="0" xfId="0" applyFont="1" applyAlignment="1">
      <alignment horizontal="left" vertical="center" indent="9"/>
    </xf>
    <xf numFmtId="0" fontId="0" fillId="7" borderId="7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2" borderId="3" xfId="0" applyFill="1" applyBorder="1" applyAlignment="1">
      <alignment horizontal="left"/>
    </xf>
    <xf numFmtId="164" fontId="0" fillId="0" borderId="0" xfId="0" applyNumberFormat="1" applyAlignment="1">
      <alignment horizontal="center"/>
    </xf>
    <xf numFmtId="0" fontId="10" fillId="0" borderId="3" xfId="0" applyFont="1" applyBorder="1" applyAlignment="1">
      <alignment vertical="center"/>
    </xf>
    <xf numFmtId="0" fontId="0" fillId="0" borderId="16" xfId="0" applyBorder="1"/>
    <xf numFmtId="0" fontId="9" fillId="0" borderId="15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11" fillId="0" borderId="15" xfId="0" applyFont="1" applyBorder="1" applyAlignment="1">
      <alignment vertical="center"/>
    </xf>
    <xf numFmtId="0" fontId="0" fillId="0" borderId="12" xfId="0" applyBorder="1"/>
    <xf numFmtId="0" fontId="12" fillId="0" borderId="13" xfId="0" applyFont="1" applyBorder="1" applyAlignment="1">
      <alignment vertical="center"/>
    </xf>
    <xf numFmtId="0" fontId="5" fillId="0" borderId="16" xfId="0" applyFont="1" applyBorder="1"/>
    <xf numFmtId="0" fontId="11" fillId="0" borderId="0" xfId="0" applyFont="1" applyAlignment="1">
      <alignment vertical="center"/>
    </xf>
    <xf numFmtId="0" fontId="0" fillId="0" borderId="9" xfId="0" applyBorder="1"/>
    <xf numFmtId="0" fontId="4" fillId="0" borderId="17" xfId="0" applyFont="1" applyBorder="1"/>
    <xf numFmtId="0" fontId="4" fillId="0" borderId="2" xfId="0" applyFont="1" applyBorder="1"/>
    <xf numFmtId="0" fontId="1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133351</xdr:colOff>
      <xdr:row>2</xdr:row>
      <xdr:rowOff>0</xdr:rowOff>
    </xdr:from>
    <xdr:to>
      <xdr:col>15</xdr:col>
      <xdr:colOff>559014</xdr:colOff>
      <xdr:row>27</xdr:row>
      <xdr:rowOff>152400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6F8927B7-A2C4-28BD-261E-26EE8F48D3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535" t="22318" r="27907" b="19897"/>
        <a:stretch/>
      </xdr:blipFill>
      <xdr:spPr>
        <a:xfrm>
          <a:off x="10696576" y="762000"/>
          <a:ext cx="6559763" cy="5010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CA1AC-1941-41D2-8333-E61053F1B338}">
  <dimension ref="B1:K44"/>
  <sheetViews>
    <sheetView tabSelected="1" workbookViewId="0">
      <selection activeCell="B29" sqref="B29"/>
    </sheetView>
  </sheetViews>
  <sheetFormatPr defaultRowHeight="15" x14ac:dyDescent="0.25"/>
  <cols>
    <col min="1" max="1" width="11.85546875" customWidth="1"/>
    <col min="2" max="2" width="38" bestFit="1" customWidth="1"/>
    <col min="3" max="3" width="11.85546875" customWidth="1"/>
    <col min="4" max="4" width="13.28515625" customWidth="1"/>
    <col min="5" max="5" width="28" customWidth="1"/>
    <col min="6" max="6" width="14.7109375" bestFit="1" customWidth="1"/>
    <col min="7" max="7" width="16.140625" customWidth="1"/>
    <col min="8" max="8" width="27.28515625" bestFit="1" customWidth="1"/>
    <col min="9" max="9" width="21.28515625" customWidth="1"/>
    <col min="10" max="10" width="16.42578125" customWidth="1"/>
    <col min="11" max="11" width="17.7109375" customWidth="1"/>
  </cols>
  <sheetData>
    <row r="1" spans="2:11" ht="32.25" customHeight="1" x14ac:dyDescent="0.5">
      <c r="E1" s="69" t="s">
        <v>55</v>
      </c>
      <c r="J1" s="41"/>
    </row>
    <row r="2" spans="2:11" ht="27.75" customHeight="1" thickBot="1" x14ac:dyDescent="0.4">
      <c r="B2" s="1" t="s">
        <v>0</v>
      </c>
      <c r="C2" s="37">
        <f>D15/(E15+F15)</f>
        <v>0.86179431653428862</v>
      </c>
      <c r="D2" s="2" t="s">
        <v>1</v>
      </c>
      <c r="E2" s="36" t="s">
        <v>23</v>
      </c>
      <c r="F2" s="3"/>
      <c r="G2" s="4"/>
      <c r="H2" s="3"/>
      <c r="J2" s="42"/>
    </row>
    <row r="3" spans="2:11" ht="15.75" thickBot="1" x14ac:dyDescent="0.3">
      <c r="B3" s="6" t="s">
        <v>14</v>
      </c>
      <c r="C3" s="6" t="s">
        <v>10</v>
      </c>
      <c r="D3" s="7" t="s">
        <v>2</v>
      </c>
      <c r="E3" s="7" t="s">
        <v>3</v>
      </c>
      <c r="F3" s="7" t="s">
        <v>4</v>
      </c>
      <c r="G3" s="7" t="s">
        <v>5</v>
      </c>
      <c r="H3" s="55"/>
      <c r="J3" s="40"/>
      <c r="K3" s="40"/>
    </row>
    <row r="4" spans="2:11" x14ac:dyDescent="0.25">
      <c r="B4" s="8">
        <v>193</v>
      </c>
      <c r="C4" s="8">
        <v>5</v>
      </c>
      <c r="D4" s="9">
        <f xml:space="preserve"> 0*C4/100</f>
        <v>0</v>
      </c>
      <c r="E4" s="9">
        <f xml:space="preserve"> 1.4*C4/100</f>
        <v>7.0000000000000007E-2</v>
      </c>
      <c r="F4" s="9">
        <f xml:space="preserve"> 2.5*C4/100</f>
        <v>0.125</v>
      </c>
      <c r="G4" s="10">
        <f t="shared" ref="G4:G14" si="0">B4*C4/100</f>
        <v>9.65</v>
      </c>
      <c r="H4" s="34" t="s">
        <v>22</v>
      </c>
      <c r="J4" s="40"/>
      <c r="K4" s="40"/>
    </row>
    <row r="5" spans="2:11" ht="15.75" customHeight="1" x14ac:dyDescent="0.3">
      <c r="B5" s="11">
        <v>364</v>
      </c>
      <c r="C5" s="11">
        <v>100</v>
      </c>
      <c r="D5" s="56">
        <f>6*C5/100</f>
        <v>6</v>
      </c>
      <c r="E5" s="56">
        <f>19*C5/100</f>
        <v>19</v>
      </c>
      <c r="F5" s="56">
        <f>61*C5/100</f>
        <v>61</v>
      </c>
      <c r="G5" s="12">
        <f t="shared" si="0"/>
        <v>364</v>
      </c>
      <c r="H5" s="35" t="s">
        <v>21</v>
      </c>
      <c r="I5" s="5"/>
      <c r="J5" s="40"/>
      <c r="K5" s="40"/>
    </row>
    <row r="6" spans="2:11" x14ac:dyDescent="0.25">
      <c r="B6" s="11">
        <v>915</v>
      </c>
      <c r="C6" s="11">
        <v>20</v>
      </c>
      <c r="D6" s="56">
        <f>91.5*C6/100</f>
        <v>18.3</v>
      </c>
      <c r="E6" s="56">
        <f>0*C6/100</f>
        <v>0</v>
      </c>
      <c r="F6" s="56">
        <f>0*C6/100</f>
        <v>0</v>
      </c>
      <c r="G6" s="12">
        <f t="shared" si="0"/>
        <v>183</v>
      </c>
      <c r="H6" s="35" t="s">
        <v>18</v>
      </c>
      <c r="I6" s="3"/>
      <c r="J6" s="40"/>
      <c r="K6" s="40"/>
    </row>
    <row r="7" spans="2:11" x14ac:dyDescent="0.25">
      <c r="B7" s="11">
        <v>533</v>
      </c>
      <c r="C7" s="11">
        <v>50</v>
      </c>
      <c r="D7" s="56">
        <f>42*C7/100</f>
        <v>21</v>
      </c>
      <c r="E7" s="56">
        <f>18*C7/100</f>
        <v>9</v>
      </c>
      <c r="F7" s="56">
        <f>29*C7/100</f>
        <v>14.5</v>
      </c>
      <c r="G7" s="12">
        <f t="shared" si="0"/>
        <v>266.5</v>
      </c>
      <c r="H7" s="35" t="s">
        <v>47</v>
      </c>
      <c r="I7" s="3"/>
      <c r="J7" s="42"/>
    </row>
    <row r="8" spans="2:11" x14ac:dyDescent="0.25">
      <c r="B8" s="11">
        <v>908</v>
      </c>
      <c r="C8" s="11">
        <v>14</v>
      </c>
      <c r="D8" s="56">
        <f>100*C8/100</f>
        <v>14</v>
      </c>
      <c r="E8" s="56">
        <f>0*C8/100</f>
        <v>0</v>
      </c>
      <c r="F8" s="56">
        <f>0*C8/100</f>
        <v>0</v>
      </c>
      <c r="G8" s="12">
        <f t="shared" si="0"/>
        <v>127.12</v>
      </c>
      <c r="H8" s="35" t="s">
        <v>48</v>
      </c>
      <c r="I8" s="3"/>
      <c r="J8" s="40"/>
      <c r="K8" s="40"/>
    </row>
    <row r="9" spans="2:11" x14ac:dyDescent="0.25">
      <c r="B9" s="11">
        <v>155</v>
      </c>
      <c r="C9" s="11">
        <v>110</v>
      </c>
      <c r="D9" s="56">
        <f>11*C9/100</f>
        <v>12.1</v>
      </c>
      <c r="E9" s="56">
        <f>13*C9/100</f>
        <v>14.3</v>
      </c>
      <c r="F9" s="56">
        <f>1.1*C9/100</f>
        <v>1.2100000000000002</v>
      </c>
      <c r="G9" s="12">
        <f t="shared" si="0"/>
        <v>170.5</v>
      </c>
      <c r="H9" s="35" t="s">
        <v>49</v>
      </c>
      <c r="J9" s="40"/>
      <c r="K9" s="40"/>
    </row>
    <row r="10" spans="2:11" x14ac:dyDescent="0.25">
      <c r="B10" s="11">
        <v>41</v>
      </c>
      <c r="C10" s="11">
        <v>50</v>
      </c>
      <c r="D10" s="56">
        <f>0.2*C10/100</f>
        <v>0.1</v>
      </c>
      <c r="E10" s="56">
        <f>0.9*C10/100</f>
        <v>0.45</v>
      </c>
      <c r="F10" s="56">
        <f>10*C10/100</f>
        <v>5</v>
      </c>
      <c r="G10" s="12">
        <f t="shared" si="0"/>
        <v>20.5</v>
      </c>
      <c r="H10" s="35" t="s">
        <v>50</v>
      </c>
      <c r="J10" s="40"/>
      <c r="K10" s="40"/>
    </row>
    <row r="11" spans="2:11" x14ac:dyDescent="0.25">
      <c r="B11" s="11">
        <v>610</v>
      </c>
      <c r="C11" s="11">
        <v>300</v>
      </c>
      <c r="D11" s="56">
        <f>54*C11/100</f>
        <v>162</v>
      </c>
      <c r="E11" s="56">
        <f>19*C11/100</f>
        <v>57</v>
      </c>
      <c r="F11" s="56">
        <f>5.4*C11/100</f>
        <v>16.2</v>
      </c>
      <c r="G11" s="12">
        <f t="shared" si="0"/>
        <v>1830</v>
      </c>
      <c r="H11" s="35" t="s">
        <v>20</v>
      </c>
      <c r="J11" s="40"/>
      <c r="K11" s="40"/>
    </row>
    <row r="12" spans="2:11" x14ac:dyDescent="0.25">
      <c r="B12" s="11">
        <v>240</v>
      </c>
      <c r="C12" s="11">
        <v>26</v>
      </c>
      <c r="D12" s="56">
        <f>0.4*C12/100</f>
        <v>0.10400000000000001</v>
      </c>
      <c r="E12" s="56">
        <f>2.2*C12/100</f>
        <v>0.57200000000000006</v>
      </c>
      <c r="F12" s="56">
        <f>64*C12/100</f>
        <v>16.64</v>
      </c>
      <c r="G12" s="12">
        <f t="shared" si="0"/>
        <v>62.4</v>
      </c>
      <c r="H12" s="35" t="s">
        <v>19</v>
      </c>
      <c r="J12" s="42"/>
    </row>
    <row r="13" spans="2:11" x14ac:dyDescent="0.25">
      <c r="B13" s="11">
        <v>0</v>
      </c>
      <c r="C13" s="11">
        <v>200</v>
      </c>
      <c r="D13" s="56">
        <f>0*C13/100</f>
        <v>0</v>
      </c>
      <c r="E13" s="56">
        <f>0*C13/100</f>
        <v>0</v>
      </c>
      <c r="F13" s="56">
        <f>28*C13/100</f>
        <v>56</v>
      </c>
      <c r="G13" s="12">
        <f t="shared" si="0"/>
        <v>0</v>
      </c>
      <c r="H13" s="35" t="s">
        <v>51</v>
      </c>
      <c r="J13" s="40"/>
      <c r="K13" s="40"/>
    </row>
    <row r="14" spans="2:11" ht="15.75" thickBot="1" x14ac:dyDescent="0.3">
      <c r="B14" s="13">
        <v>0</v>
      </c>
      <c r="C14" s="13">
        <v>0</v>
      </c>
      <c r="D14" s="14">
        <f>100*C14/100</f>
        <v>0</v>
      </c>
      <c r="E14" s="14">
        <f>0*C14/100</f>
        <v>0</v>
      </c>
      <c r="F14" s="14">
        <f>0*C14/100</f>
        <v>0</v>
      </c>
      <c r="G14" s="15">
        <f t="shared" si="0"/>
        <v>0</v>
      </c>
      <c r="H14" s="39" t="s">
        <v>52</v>
      </c>
      <c r="J14" s="40"/>
      <c r="K14" s="40"/>
    </row>
    <row r="15" spans="2:11" ht="15.75" thickBot="1" x14ac:dyDescent="0.3">
      <c r="B15" s="38"/>
      <c r="C15" s="16" t="s">
        <v>6</v>
      </c>
      <c r="D15" s="17">
        <f>SUM(D4:D14)</f>
        <v>233.60400000000001</v>
      </c>
      <c r="E15" s="18">
        <f>SUM(E4:E14)</f>
        <v>100.39200000000001</v>
      </c>
      <c r="F15" s="19">
        <f>SUM(F4:F14)</f>
        <v>170.67500000000001</v>
      </c>
      <c r="G15" s="45">
        <f>SUM(G4:G14)</f>
        <v>3033.67</v>
      </c>
      <c r="H15" s="20"/>
      <c r="J15" s="40"/>
      <c r="K15" s="40"/>
    </row>
    <row r="16" spans="2:11" ht="15.75" thickBot="1" x14ac:dyDescent="0.3">
      <c r="B16" s="21"/>
      <c r="C16" s="22" t="s">
        <v>7</v>
      </c>
      <c r="D16" s="23">
        <f>D15*9</f>
        <v>2102.4360000000001</v>
      </c>
      <c r="E16" s="24">
        <f>E15*4</f>
        <v>401.56800000000004</v>
      </c>
      <c r="F16" s="25">
        <f>F15*4</f>
        <v>682.7</v>
      </c>
      <c r="G16" s="26">
        <f>SUM(D16:F16)</f>
        <v>3186.7040000000006</v>
      </c>
      <c r="H16" s="27"/>
      <c r="I16" s="3"/>
      <c r="J16" s="40"/>
      <c r="K16" s="40"/>
    </row>
    <row r="17" spans="2:11" ht="15.75" thickBot="1" x14ac:dyDescent="0.3">
      <c r="B17" s="21"/>
      <c r="C17" s="22" t="s">
        <v>8</v>
      </c>
      <c r="D17" s="28">
        <f>D16/G16*100</f>
        <v>65.975252172777886</v>
      </c>
      <c r="E17" s="29">
        <f>E16/G16*100</f>
        <v>12.601358645170682</v>
      </c>
      <c r="F17" s="30">
        <f>F16/G16*100</f>
        <v>21.423389182051423</v>
      </c>
      <c r="G17" s="31"/>
      <c r="H17" s="32"/>
      <c r="I17" s="3"/>
      <c r="J17" s="42"/>
    </row>
    <row r="18" spans="2:11" ht="15.75" thickBot="1" x14ac:dyDescent="0.3">
      <c r="B18" s="44" t="s">
        <v>9</v>
      </c>
      <c r="C18" s="33">
        <f>SUM(C4:C14)</f>
        <v>875</v>
      </c>
      <c r="I18" s="3"/>
      <c r="J18" s="40"/>
      <c r="K18" s="40"/>
    </row>
    <row r="19" spans="2:11" ht="15.75" thickBot="1" x14ac:dyDescent="0.3">
      <c r="I19" s="21"/>
      <c r="J19" s="40"/>
      <c r="K19" s="40"/>
    </row>
    <row r="20" spans="2:11" ht="15.75" thickBot="1" x14ac:dyDescent="0.3">
      <c r="B20" s="43" t="s">
        <v>17</v>
      </c>
      <c r="C20" s="48">
        <f>G16/C18*100</f>
        <v>364.19474285714296</v>
      </c>
      <c r="D20" s="52" t="s">
        <v>15</v>
      </c>
      <c r="E20" s="67" t="s">
        <v>54</v>
      </c>
      <c r="F20" s="57"/>
      <c r="G20" s="68" t="s">
        <v>34</v>
      </c>
      <c r="H20" s="34"/>
      <c r="J20" s="42"/>
    </row>
    <row r="21" spans="2:11" x14ac:dyDescent="0.25">
      <c r="B21" s="46" t="s">
        <v>11</v>
      </c>
      <c r="C21" s="49">
        <f>E15/C18*100</f>
        <v>11.473371428571429</v>
      </c>
      <c r="D21" s="53" t="s">
        <v>16</v>
      </c>
      <c r="E21" s="64" t="s">
        <v>45</v>
      </c>
      <c r="F21" s="59"/>
      <c r="G21" t="s">
        <v>35</v>
      </c>
      <c r="H21" s="35"/>
      <c r="J21" s="40"/>
      <c r="K21" s="40"/>
    </row>
    <row r="22" spans="2:11" x14ac:dyDescent="0.25">
      <c r="B22" s="46" t="s">
        <v>12</v>
      </c>
      <c r="C22" s="49">
        <f>F15/C18*100</f>
        <v>19.505714285714287</v>
      </c>
      <c r="D22" s="53" t="s">
        <v>16</v>
      </c>
      <c r="E22" s="58" t="s">
        <v>24</v>
      </c>
      <c r="F22" s="60"/>
      <c r="G22" t="s">
        <v>24</v>
      </c>
      <c r="H22" s="35"/>
      <c r="J22" s="40"/>
      <c r="K22" s="40"/>
    </row>
    <row r="23" spans="2:11" ht="15.75" thickBot="1" x14ac:dyDescent="0.3">
      <c r="B23" s="47" t="s">
        <v>13</v>
      </c>
      <c r="C23" s="50">
        <f>D15/C18*100</f>
        <v>26.697599999999998</v>
      </c>
      <c r="D23" s="54" t="s">
        <v>16</v>
      </c>
      <c r="E23" s="58"/>
      <c r="F23" s="61"/>
      <c r="H23" s="35"/>
      <c r="J23" s="40"/>
      <c r="K23" s="40"/>
    </row>
    <row r="24" spans="2:11" x14ac:dyDescent="0.25">
      <c r="E24" s="58" t="s">
        <v>25</v>
      </c>
      <c r="F24" s="61"/>
      <c r="G24" t="s">
        <v>36</v>
      </c>
      <c r="H24" s="35"/>
      <c r="J24" s="40"/>
      <c r="K24" s="40"/>
    </row>
    <row r="25" spans="2:11" x14ac:dyDescent="0.25">
      <c r="E25" s="58" t="s">
        <v>26</v>
      </c>
      <c r="F25" s="61"/>
      <c r="G25" t="s">
        <v>37</v>
      </c>
      <c r="H25" s="35"/>
      <c r="J25" s="42"/>
    </row>
    <row r="26" spans="2:11" x14ac:dyDescent="0.25">
      <c r="E26" s="58" t="s">
        <v>53</v>
      </c>
      <c r="F26" s="61"/>
      <c r="G26" s="65" t="s">
        <v>38</v>
      </c>
      <c r="H26" s="35"/>
      <c r="J26" s="40"/>
      <c r="K26" s="40"/>
    </row>
    <row r="27" spans="2:11" x14ac:dyDescent="0.25">
      <c r="E27" s="58" t="s">
        <v>27</v>
      </c>
      <c r="F27" s="61"/>
      <c r="G27" s="65" t="s">
        <v>39</v>
      </c>
      <c r="H27" s="35"/>
      <c r="J27" s="40"/>
      <c r="K27" s="40"/>
    </row>
    <row r="28" spans="2:11" x14ac:dyDescent="0.25">
      <c r="E28" s="58" t="s">
        <v>28</v>
      </c>
      <c r="F28" s="61"/>
      <c r="G28" t="s">
        <v>40</v>
      </c>
      <c r="H28" s="61"/>
      <c r="J28" s="40"/>
      <c r="K28" s="40"/>
    </row>
    <row r="29" spans="2:11" x14ac:dyDescent="0.25">
      <c r="E29" s="58" t="s">
        <v>29</v>
      </c>
      <c r="F29" s="61"/>
      <c r="G29" s="65" t="s">
        <v>41</v>
      </c>
      <c r="H29" s="35"/>
      <c r="J29" s="40"/>
      <c r="K29" s="40"/>
    </row>
    <row r="30" spans="2:11" x14ac:dyDescent="0.25">
      <c r="E30" s="58" t="s">
        <v>30</v>
      </c>
      <c r="F30" s="61"/>
      <c r="G30" t="s">
        <v>42</v>
      </c>
      <c r="H30" s="61"/>
      <c r="J30" s="42"/>
    </row>
    <row r="31" spans="2:11" x14ac:dyDescent="0.25">
      <c r="E31" s="58" t="s">
        <v>46</v>
      </c>
      <c r="F31" s="61"/>
      <c r="G31" t="s">
        <v>43</v>
      </c>
      <c r="H31" s="61"/>
      <c r="J31" s="40"/>
      <c r="K31" s="40"/>
    </row>
    <row r="32" spans="2:11" x14ac:dyDescent="0.25">
      <c r="E32" s="58" t="s">
        <v>31</v>
      </c>
      <c r="F32" s="61"/>
      <c r="G32" t="s">
        <v>44</v>
      </c>
      <c r="H32" s="35"/>
      <c r="J32" s="40"/>
      <c r="K32" s="40"/>
    </row>
    <row r="33" spans="5:11" x14ac:dyDescent="0.25">
      <c r="E33" s="58" t="s">
        <v>32</v>
      </c>
      <c r="F33" s="61"/>
      <c r="H33" s="35"/>
      <c r="J33" s="40"/>
      <c r="K33" s="40"/>
    </row>
    <row r="34" spans="5:11" ht="19.5" thickBot="1" x14ac:dyDescent="0.3">
      <c r="E34" s="62" t="s">
        <v>33</v>
      </c>
      <c r="F34" s="63"/>
      <c r="G34" s="66"/>
      <c r="H34" s="39"/>
      <c r="J34" s="40"/>
      <c r="K34" s="40"/>
    </row>
    <row r="40" spans="5:11" x14ac:dyDescent="0.25">
      <c r="F40" s="51"/>
    </row>
    <row r="41" spans="5:11" x14ac:dyDescent="0.25">
      <c r="F41" s="51"/>
    </row>
    <row r="42" spans="5:11" x14ac:dyDescent="0.25">
      <c r="F42" s="51"/>
    </row>
    <row r="43" spans="5:11" x14ac:dyDescent="0.25">
      <c r="F43" s="51"/>
    </row>
    <row r="44" spans="5:11" x14ac:dyDescent="0.25">
      <c r="F44" s="51"/>
    </row>
  </sheetData>
  <pageMargins left="0.7" right="0.7" top="0.75" bottom="0.75" header="0.3" footer="0.3"/>
  <pageSetup paperSize="9" orientation="portrait" r:id="rId1"/>
  <ignoredErrors>
    <ignoredError sqref="E7:F7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Ark1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Allan Bjerre</dc:creator>
  <cp:lastModifiedBy>Allan Bjerre</cp:lastModifiedBy>
  <dcterms:created xsi:type="dcterms:W3CDTF">2022-11-18T10:05:11Z</dcterms:created>
  <dcterms:modified xsi:type="dcterms:W3CDTF">2023-09-13T08:52:03Z</dcterms:modified>
</cp:coreProperties>
</file>